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015" windowHeight="8850" activeTab="0"/>
  </bookViews>
  <sheets>
    <sheet name="SIGN MODIFICADA A GIL" sheetId="1" r:id="rId1"/>
    <sheet name="CÁLCULOS A PARTIR DE PORCENTAJE" sheetId="2" r:id="rId2"/>
  </sheets>
  <definedNames/>
  <calcPr fullCalcOnLoad="1"/>
</workbook>
</file>

<file path=xl/sharedStrings.xml><?xml version="1.0" encoding="utf-8"?>
<sst xmlns="http://schemas.openxmlformats.org/spreadsheetml/2006/main" count="53" uniqueCount="32">
  <si>
    <t xml:space="preserve">This excel sheet will work out different kinds of risk for you.  </t>
  </si>
  <si>
    <t>No. of patients without outcome in treatment group:</t>
  </si>
  <si>
    <t>No. of patients with outcome in treatment group:</t>
  </si>
  <si>
    <t>No. of patients with outcome in control group:</t>
  </si>
  <si>
    <t>No. of patients without outcome in control group:</t>
  </si>
  <si>
    <t>Absolute risk in treatment group</t>
  </si>
  <si>
    <t>Absolute risk in control group</t>
  </si>
  <si>
    <t>Absolute risk reduction (ARR)</t>
  </si>
  <si>
    <t>Relative risk (RR)</t>
  </si>
  <si>
    <t>Odds in treatment group</t>
  </si>
  <si>
    <t>Odds in control group</t>
  </si>
  <si>
    <t>Odds ratio (OR)</t>
  </si>
  <si>
    <t>Number needed to treat (NNT)</t>
  </si>
  <si>
    <t>Odds</t>
  </si>
  <si>
    <t>Lower</t>
  </si>
  <si>
    <t>Upper</t>
  </si>
  <si>
    <t xml:space="preserve">Please fill in the yellow boxes below.  </t>
  </si>
  <si>
    <t>Total number of patients in treatment group:</t>
  </si>
  <si>
    <t>Total number of patients in control group:</t>
  </si>
  <si>
    <t>95% Confidence intervals</t>
  </si>
  <si>
    <t>Risk estimates</t>
  </si>
  <si>
    <t>Relative risk reduction (RRR)</t>
  </si>
  <si>
    <t xml:space="preserve"> </t>
  </si>
  <si>
    <t>Relative risk reduction</t>
  </si>
  <si>
    <t>Modificación para cálculos a partir de porcentajes</t>
  </si>
  <si>
    <t>N en el grupo del tratamiento experimental</t>
  </si>
  <si>
    <t>N en el grupo control</t>
  </si>
  <si>
    <t>% de casos en el grupo del tto. experim.</t>
  </si>
  <si>
    <t>% de casos en el grupo control</t>
  </si>
  <si>
    <t>Calculadora SIGN modificada Angela Gil. Nov 2013.                                           (Fórmula ARR ajustado signo +/-)                                           (Cálculo a partir de n total y n eventos).</t>
  </si>
  <si>
    <r>
      <t>No. of patients with outcome in</t>
    </r>
    <r>
      <rPr>
        <b/>
        <sz val="10"/>
        <rFont val="Arial"/>
        <family val="0"/>
      </rPr>
      <t xml:space="preserve"> treatment</t>
    </r>
    <r>
      <rPr>
        <sz val="10"/>
        <rFont val="Arial"/>
        <family val="0"/>
      </rPr>
      <t xml:space="preserve"> group:</t>
    </r>
  </si>
  <si>
    <r>
      <t xml:space="preserve">No. of patients with outcome in </t>
    </r>
    <r>
      <rPr>
        <b/>
        <sz val="10"/>
        <rFont val="Arial"/>
        <family val="2"/>
      </rPr>
      <t>control</t>
    </r>
    <r>
      <rPr>
        <sz val="10"/>
        <rFont val="Arial"/>
        <family val="0"/>
      </rPr>
      <t xml:space="preserve"> group: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</si>
</sst>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00000"/>
    <numFmt numFmtId="173" formatCode="0.000000"/>
    <numFmt numFmtId="174" formatCode="0.000000%"/>
    <numFmt numFmtId="175" formatCode="0.00000"/>
    <numFmt numFmtId="176" formatCode="0.0000"/>
  </numFmts>
  <fonts count="2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10" borderId="0" xfId="0" applyFill="1" applyBorder="1" applyAlignment="1">
      <alignment/>
    </xf>
    <xf numFmtId="0" fontId="0" fillId="8" borderId="0" xfId="0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10" borderId="13" xfId="0" applyFill="1" applyBorder="1" applyAlignment="1">
      <alignment/>
    </xf>
    <xf numFmtId="0" fontId="0" fillId="10" borderId="14" xfId="0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3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15" xfId="0" applyFill="1" applyBorder="1" applyAlignment="1">
      <alignment/>
    </xf>
    <xf numFmtId="0" fontId="0" fillId="8" borderId="16" xfId="0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53" applyFont="1">
      <alignment/>
      <protection/>
    </xf>
    <xf numFmtId="0" fontId="0" fillId="0" borderId="0" xfId="53">
      <alignment/>
      <protection/>
    </xf>
    <xf numFmtId="0" fontId="0" fillId="0" borderId="0" xfId="53" applyBorder="1">
      <alignment/>
      <protection/>
    </xf>
    <xf numFmtId="2" fontId="0" fillId="0" borderId="0" xfId="53" applyNumberFormat="1" applyBorder="1">
      <alignment/>
      <protection/>
    </xf>
    <xf numFmtId="2" fontId="0" fillId="0" borderId="0" xfId="53" applyNumberFormat="1">
      <alignment/>
      <protection/>
    </xf>
    <xf numFmtId="0" fontId="3" fillId="0" borderId="18" xfId="53" applyFont="1" applyBorder="1">
      <alignment/>
      <protection/>
    </xf>
    <xf numFmtId="0" fontId="0" fillId="0" borderId="19" xfId="53" applyBorder="1">
      <alignment/>
      <protection/>
    </xf>
    <xf numFmtId="0" fontId="0" fillId="0" borderId="20" xfId="53" applyBorder="1">
      <alignment/>
      <protection/>
    </xf>
    <xf numFmtId="0" fontId="0" fillId="0" borderId="21" xfId="53" applyBorder="1">
      <alignment/>
      <protection/>
    </xf>
    <xf numFmtId="0" fontId="0" fillId="0" borderId="22" xfId="53" applyBorder="1">
      <alignment/>
      <protection/>
    </xf>
    <xf numFmtId="0" fontId="0" fillId="0" borderId="23" xfId="53" applyBorder="1">
      <alignment/>
      <protection/>
    </xf>
    <xf numFmtId="0" fontId="0" fillId="0" borderId="24" xfId="53" applyBorder="1">
      <alignment/>
      <protection/>
    </xf>
    <xf numFmtId="0" fontId="0" fillId="24" borderId="0" xfId="53" applyFill="1" applyBorder="1">
      <alignment/>
      <protection/>
    </xf>
    <xf numFmtId="0" fontId="0" fillId="24" borderId="22" xfId="53" applyFill="1" applyBorder="1">
      <alignment/>
      <protection/>
    </xf>
    <xf numFmtId="9" fontId="0" fillId="24" borderId="22" xfId="55" applyFont="1" applyFill="1" applyBorder="1" applyAlignment="1">
      <alignment/>
    </xf>
    <xf numFmtId="9" fontId="0" fillId="24" borderId="25" xfId="55" applyFont="1" applyFill="1" applyBorder="1" applyAlignment="1">
      <alignment/>
    </xf>
    <xf numFmtId="0" fontId="0" fillId="24" borderId="0" xfId="0" applyFill="1" applyBorder="1" applyAlignment="1">
      <alignment horizontal="center"/>
    </xf>
    <xf numFmtId="0" fontId="21" fillId="22" borderId="26" xfId="0" applyFont="1" applyFill="1" applyBorder="1" applyAlignment="1">
      <alignment horizontal="left" wrapText="1"/>
    </xf>
    <xf numFmtId="0" fontId="21" fillId="22" borderId="0" xfId="0" applyFont="1" applyFill="1" applyBorder="1" applyAlignment="1">
      <alignment horizontal="left" wrapText="1"/>
    </xf>
    <xf numFmtId="0" fontId="0" fillId="8" borderId="10" xfId="0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orcentaje 2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44.28125" style="0" customWidth="1"/>
    <col min="2" max="2" width="8.7109375" style="0" customWidth="1"/>
    <col min="3" max="5" width="9.140625" style="0" hidden="1" customWidth="1"/>
    <col min="6" max="6" width="9.140625" style="0" customWidth="1"/>
    <col min="7" max="7" width="3.7109375" style="0" customWidth="1"/>
    <col min="8" max="10" width="9.140625" style="0" customWidth="1"/>
    <col min="11" max="11" width="7.57421875" style="3" customWidth="1"/>
    <col min="12" max="12" width="4.00390625" style="0" customWidth="1"/>
    <col min="13" max="13" width="13.140625" style="0" bestFit="1" customWidth="1"/>
    <col min="14" max="14" width="12.57421875" style="0" bestFit="1" customWidth="1"/>
  </cols>
  <sheetData>
    <row r="1" spans="1:19" ht="38.25" customHeight="1">
      <c r="A1" s="37" t="s">
        <v>29</v>
      </c>
      <c r="B1" s="38"/>
      <c r="C1" s="38"/>
      <c r="D1" s="38"/>
      <c r="E1" s="38"/>
      <c r="F1" s="38"/>
      <c r="G1" s="1"/>
      <c r="H1" s="1"/>
      <c r="I1" s="1"/>
      <c r="J1" s="1"/>
      <c r="K1" s="2"/>
      <c r="L1" s="1"/>
      <c r="M1" s="1"/>
      <c r="N1" s="1"/>
      <c r="O1" s="1"/>
      <c r="P1" s="1"/>
      <c r="Q1" s="1"/>
      <c r="R1" s="1"/>
      <c r="S1" s="1"/>
    </row>
    <row r="2" spans="1:19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1"/>
      <c r="N2" s="1"/>
      <c r="O2" s="1"/>
      <c r="P2" s="1"/>
      <c r="Q2" s="1"/>
      <c r="R2" s="1"/>
      <c r="S2" s="1"/>
    </row>
    <row r="3" spans="1:19" ht="12.75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1"/>
      <c r="M3" s="1"/>
      <c r="N3" s="1"/>
      <c r="O3" s="1"/>
      <c r="P3" s="1"/>
      <c r="Q3" s="1"/>
      <c r="R3" s="1"/>
      <c r="S3" s="1"/>
    </row>
    <row r="4" spans="1:19" ht="12.75">
      <c r="A4" s="1"/>
      <c r="B4" s="1"/>
      <c r="C4" s="1"/>
      <c r="D4" s="1"/>
      <c r="E4" s="1"/>
      <c r="F4" s="1"/>
      <c r="G4" s="1"/>
      <c r="H4" s="1" t="s">
        <v>20</v>
      </c>
      <c r="I4" s="1"/>
      <c r="J4" s="1"/>
      <c r="K4" s="2"/>
      <c r="L4" s="1"/>
      <c r="M4" s="1" t="s">
        <v>19</v>
      </c>
      <c r="N4" s="1"/>
      <c r="O4" s="1"/>
      <c r="P4" s="1"/>
      <c r="Q4" s="1"/>
      <c r="R4" s="1"/>
      <c r="S4" s="1"/>
    </row>
    <row r="5" spans="1:19" ht="13.5" thickBot="1">
      <c r="A5" s="36" t="s">
        <v>16</v>
      </c>
      <c r="B5" s="36"/>
      <c r="C5" s="36"/>
      <c r="D5" s="36"/>
      <c r="E5" s="1"/>
      <c r="F5" s="1"/>
      <c r="G5" s="1"/>
      <c r="H5" s="1"/>
      <c r="I5" s="1"/>
      <c r="J5" s="1"/>
      <c r="K5" s="2"/>
      <c r="L5" s="1"/>
      <c r="M5" s="1" t="s">
        <v>14</v>
      </c>
      <c r="N5" s="1" t="s">
        <v>15</v>
      </c>
      <c r="O5" s="1"/>
      <c r="P5" s="1"/>
      <c r="Q5" s="1"/>
      <c r="R5" s="1"/>
      <c r="S5" s="1"/>
    </row>
    <row r="6" spans="1:19" ht="12.75">
      <c r="A6" s="39" t="s">
        <v>30</v>
      </c>
      <c r="B6" s="14"/>
      <c r="C6" s="14"/>
      <c r="D6" s="14"/>
      <c r="E6" s="14"/>
      <c r="F6" s="8">
        <v>8</v>
      </c>
      <c r="G6" s="1"/>
      <c r="H6" s="1" t="s">
        <v>5</v>
      </c>
      <c r="I6" s="1"/>
      <c r="J6" s="1"/>
      <c r="K6" s="2">
        <f>F6/(F6+F7)</f>
        <v>0.09195402298850575</v>
      </c>
      <c r="L6" s="1"/>
      <c r="M6" s="2">
        <f>(($F$6/($F$6+$F$7))-1.96*SQRT(($F$6/($F$6+$F$7))*(1-($F$6/($F$6+$F$7)))/($F$6+$F$7)))</f>
        <v>0.031233468112721277</v>
      </c>
      <c r="N6" s="2">
        <f>(($F$6/($F$6+$F$7))+1.96*SQRT(($F$6/($F$6+$F$7))*(1-($F$6/($F$6+$F$7)))/($F$6+$F$7)))</f>
        <v>0.15267457786429023</v>
      </c>
      <c r="O6" s="1"/>
      <c r="P6" s="1"/>
      <c r="Q6" s="1"/>
      <c r="R6" s="1"/>
      <c r="S6" s="1"/>
    </row>
    <row r="7" spans="1:19" ht="12.75">
      <c r="A7" s="15" t="s">
        <v>1</v>
      </c>
      <c r="B7" s="5"/>
      <c r="C7" s="5"/>
      <c r="D7" s="5"/>
      <c r="E7" s="5"/>
      <c r="F7" s="16">
        <f>F8-F6</f>
        <v>79</v>
      </c>
      <c r="G7" s="1"/>
      <c r="H7" s="1" t="s">
        <v>6</v>
      </c>
      <c r="I7" s="1"/>
      <c r="J7" s="1"/>
      <c r="K7" s="2">
        <f>F9/(F9+F10)</f>
        <v>0.7395833333333334</v>
      </c>
      <c r="L7" s="1"/>
      <c r="M7" s="3">
        <f>(($F$9/($F$9+$F$10))-1.96*SQRT(($F$9/($F$9+$F$10))*(1-($F$9/($F$9+$F$10)))/($F$9+$F$10)))</f>
        <v>0.6517926558518261</v>
      </c>
      <c r="N7" s="3">
        <f>(($F$9/($F$9+$F$10))+1.96*SQRT(($F$9/($F$9+$F$10))*(1-($F$9/($F$9+$F$10)))/($F$9+$F$10)))</f>
        <v>0.8273740108148406</v>
      </c>
      <c r="O7" s="1"/>
      <c r="P7" s="1"/>
      <c r="Q7" s="1"/>
      <c r="R7" s="1"/>
      <c r="S7" s="1"/>
    </row>
    <row r="8" spans="1:19" ht="13.5" thickBot="1">
      <c r="A8" s="17" t="s">
        <v>17</v>
      </c>
      <c r="B8" s="18"/>
      <c r="C8" s="18"/>
      <c r="D8" s="18"/>
      <c r="E8" s="18"/>
      <c r="F8" s="13">
        <v>87</v>
      </c>
      <c r="G8" s="1"/>
      <c r="H8" s="1" t="s">
        <v>7</v>
      </c>
      <c r="I8" s="1"/>
      <c r="J8" s="1"/>
      <c r="K8" s="2">
        <f>K6-K7</f>
        <v>-0.6476293103448276</v>
      </c>
      <c r="L8" s="2"/>
      <c r="M8" s="3">
        <f>(($K$8)-(1.96*SQRT((($F$6/$F$8)*(1-($F$6/$F$8))/$F$8)+(($F$9/$F$11)*(1-($F$9/$F$11))/$F$11))))</f>
        <v>-0.7543728761325845</v>
      </c>
      <c r="N8" s="3">
        <f>(($K$8)+(1.96*SQRT((($F$6/$F$8)*(1-($F$6/$F$8))/$F$8)+(($F$9/$F$11)*(1-($F$9/$F$11))/$F$11))))</f>
        <v>-0.5408857445570707</v>
      </c>
      <c r="O8" s="1"/>
      <c r="P8" s="1"/>
      <c r="Q8" s="1"/>
      <c r="R8" s="1"/>
      <c r="S8" s="1"/>
    </row>
    <row r="9" spans="1:19" ht="12.75">
      <c r="A9" s="6" t="s">
        <v>31</v>
      </c>
      <c r="B9" s="7"/>
      <c r="C9" s="7"/>
      <c r="D9" s="7"/>
      <c r="E9" s="7"/>
      <c r="F9" s="8">
        <v>71</v>
      </c>
      <c r="G9" s="1"/>
      <c r="H9" s="1"/>
      <c r="I9" s="1"/>
      <c r="J9" s="1"/>
      <c r="K9" s="2"/>
      <c r="L9" s="1"/>
      <c r="M9" s="3"/>
      <c r="N9" s="3"/>
      <c r="O9" s="1"/>
      <c r="P9" s="1"/>
      <c r="Q9" s="1"/>
      <c r="R9" s="1"/>
      <c r="S9" s="1"/>
    </row>
    <row r="10" spans="1:19" ht="12.75">
      <c r="A10" s="9" t="s">
        <v>4</v>
      </c>
      <c r="B10" s="4"/>
      <c r="C10" s="4"/>
      <c r="D10" s="4"/>
      <c r="E10" s="4"/>
      <c r="F10" s="10">
        <f>F11-F9</f>
        <v>25</v>
      </c>
      <c r="G10" s="1"/>
      <c r="H10" s="1" t="s">
        <v>8</v>
      </c>
      <c r="I10" s="1"/>
      <c r="J10" s="1"/>
      <c r="K10" s="2">
        <f>K6/K7</f>
        <v>0.12433220009713453</v>
      </c>
      <c r="L10" s="1"/>
      <c r="M10" s="2">
        <f>EXP(LN($K$10)-1.96*(SQRT((1/$F$6)-(1/$F$8)+(1/$F$9)-(1/$F$11))))</f>
        <v>0.0635633288000935</v>
      </c>
      <c r="N10" s="2">
        <f>EXP(LN($K$10)+1.96*(SQRT((1/$F$6)-(1/$F$8)+(1/$F$9)-(1/$F$11))))</f>
        <v>0.24319833892920922</v>
      </c>
      <c r="O10" s="1"/>
      <c r="P10" s="1"/>
      <c r="Q10" s="1"/>
      <c r="R10" s="1"/>
      <c r="S10" s="1"/>
    </row>
    <row r="11" spans="1:19" ht="13.5" thickBot="1">
      <c r="A11" s="11" t="s">
        <v>18</v>
      </c>
      <c r="B11" s="12"/>
      <c r="C11" s="12"/>
      <c r="D11" s="12"/>
      <c r="E11" s="12"/>
      <c r="F11" s="13">
        <v>96</v>
      </c>
      <c r="G11" s="1"/>
      <c r="H11" s="19" t="s">
        <v>21</v>
      </c>
      <c r="I11" s="1"/>
      <c r="J11" s="1"/>
      <c r="K11" s="2">
        <f>1-K10</f>
        <v>0.8756677999028655</v>
      </c>
      <c r="L11" s="1"/>
      <c r="M11" s="2">
        <f>1-N10</f>
        <v>0.7568016610707908</v>
      </c>
      <c r="N11" s="2">
        <f>1-M10</f>
        <v>0.9364366711999065</v>
      </c>
      <c r="O11" s="1"/>
      <c r="P11" s="1"/>
      <c r="Q11" s="1"/>
      <c r="R11" s="1"/>
      <c r="S11" s="1"/>
    </row>
    <row r="12" spans="1:19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1"/>
      <c r="M12" s="1"/>
      <c r="N12" s="1"/>
      <c r="O12" s="1"/>
      <c r="P12" s="1"/>
      <c r="Q12" s="1"/>
      <c r="R12" s="1"/>
      <c r="S12" s="1"/>
    </row>
    <row r="13" spans="6:19" ht="12.75">
      <c r="F13" s="1"/>
      <c r="G13" s="1"/>
      <c r="H13" s="1"/>
      <c r="I13" s="1"/>
      <c r="J13" s="1"/>
      <c r="K13" s="2"/>
      <c r="L13" s="1"/>
      <c r="M13" s="1"/>
      <c r="N13" s="1"/>
      <c r="O13" s="1"/>
      <c r="P13" s="1"/>
      <c r="Q13" s="1"/>
      <c r="R13" s="1"/>
      <c r="S13" s="1"/>
    </row>
    <row r="14" spans="6:19" ht="12.75">
      <c r="F14" s="1"/>
      <c r="G14" s="1"/>
      <c r="H14" s="1" t="s">
        <v>13</v>
      </c>
      <c r="I14" s="1"/>
      <c r="J14" s="1"/>
      <c r="K14" s="2"/>
      <c r="L14" s="1"/>
      <c r="M14" s="1" t="s">
        <v>19</v>
      </c>
      <c r="N14" s="1"/>
      <c r="O14" s="1"/>
      <c r="P14" s="1"/>
      <c r="Q14" s="1"/>
      <c r="R14" s="1"/>
      <c r="S14" s="1"/>
    </row>
    <row r="15" spans="1:19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2"/>
      <c r="L15" s="1"/>
      <c r="M15" s="1"/>
      <c r="N15" s="1"/>
      <c r="O15" s="1"/>
      <c r="P15" s="1"/>
      <c r="Q15" s="1"/>
      <c r="R15" s="1"/>
      <c r="S15" s="1"/>
    </row>
    <row r="16" spans="1:19" ht="12.75">
      <c r="A16" s="1"/>
      <c r="B16" s="1"/>
      <c r="C16" s="1"/>
      <c r="D16" s="1"/>
      <c r="E16" s="1"/>
      <c r="F16" s="1"/>
      <c r="G16" s="1"/>
      <c r="H16" s="1" t="s">
        <v>9</v>
      </c>
      <c r="I16" s="1"/>
      <c r="J16" s="1"/>
      <c r="K16" s="2">
        <f>F6/F7</f>
        <v>0.10126582278481013</v>
      </c>
      <c r="L16" s="1"/>
      <c r="M16" s="1"/>
      <c r="N16" s="1"/>
      <c r="O16" s="1"/>
      <c r="P16" s="1"/>
      <c r="Q16" s="1"/>
      <c r="R16" s="1"/>
      <c r="S16" s="1"/>
    </row>
    <row r="17" spans="1:19" ht="12.75">
      <c r="A17" s="1"/>
      <c r="B17" s="1"/>
      <c r="C17" s="1"/>
      <c r="D17" s="1"/>
      <c r="E17" s="1"/>
      <c r="F17" s="1"/>
      <c r="G17" s="1"/>
      <c r="H17" s="1" t="s">
        <v>10</v>
      </c>
      <c r="I17" s="1"/>
      <c r="J17" s="1"/>
      <c r="K17" s="2">
        <f>F9/F10</f>
        <v>2.84</v>
      </c>
      <c r="L17" s="1"/>
      <c r="M17" s="1"/>
      <c r="N17" s="1"/>
      <c r="O17" s="1"/>
      <c r="P17" s="1"/>
      <c r="Q17" s="1"/>
      <c r="R17" s="1"/>
      <c r="S17" s="1"/>
    </row>
    <row r="18" spans="1:19" ht="12.75">
      <c r="A18" s="1"/>
      <c r="B18" s="1"/>
      <c r="C18" s="1"/>
      <c r="D18" s="1"/>
      <c r="E18" s="1"/>
      <c r="F18" s="1"/>
      <c r="G18" s="1"/>
      <c r="H18" s="1" t="s">
        <v>11</v>
      </c>
      <c r="I18" s="1"/>
      <c r="J18" s="1"/>
      <c r="K18" s="2">
        <f>((F6/F7)/(F9/F10))</f>
        <v>0.035656979853806385</v>
      </c>
      <c r="L18" s="1"/>
      <c r="M18" s="2">
        <f>EXP(LN($K$18)-1.96*SQRT((1/$F$6)+(1/$F$7)+(1/$F$9)+(1/$F$10)))</f>
        <v>0.0151150588367731</v>
      </c>
      <c r="N18" s="2">
        <f>EXP(LN($K$18)+1.96*SQRT((1/$F$6)+(1/$F$7)+(1/$F$9)+(1/$F$10)))</f>
        <v>0.08411612723607424</v>
      </c>
      <c r="O18" s="1"/>
      <c r="P18" s="1"/>
      <c r="Q18" s="1"/>
      <c r="R18" s="1"/>
      <c r="S18" s="1"/>
    </row>
    <row r="19" spans="5:19" ht="12.75">
      <c r="E19" s="1"/>
      <c r="F19" s="1"/>
      <c r="G19" s="1"/>
      <c r="H19" s="1"/>
      <c r="I19" s="1"/>
      <c r="J19" s="1"/>
      <c r="K19" s="2"/>
      <c r="L19" s="1"/>
      <c r="M19" s="1"/>
      <c r="N19" s="1"/>
      <c r="O19" s="1"/>
      <c r="P19" s="1"/>
      <c r="Q19" s="1"/>
      <c r="R19" s="1"/>
      <c r="S19" s="1"/>
    </row>
    <row r="20" spans="5:19" ht="12.75">
      <c r="E20" s="1"/>
      <c r="F20" s="1"/>
      <c r="G20" s="1"/>
      <c r="H20" s="1" t="s">
        <v>12</v>
      </c>
      <c r="I20" s="1"/>
      <c r="J20" s="1"/>
      <c r="K20" s="2">
        <f>1/K8</f>
        <v>-1.5440931780366056</v>
      </c>
      <c r="L20" s="1"/>
      <c r="M20" s="2">
        <f>1/M8</f>
        <v>-1.325604394907016</v>
      </c>
      <c r="N20" s="2">
        <f>1/N8</f>
        <v>-1.848819293285121</v>
      </c>
      <c r="O20" s="1"/>
      <c r="P20" s="1"/>
      <c r="Q20" s="1"/>
      <c r="R20" s="1"/>
      <c r="S20" s="1"/>
    </row>
    <row r="21" spans="5:19" ht="12.75">
      <c r="E21" s="1"/>
      <c r="F21" s="1"/>
      <c r="G21" s="1"/>
      <c r="H21" s="1"/>
      <c r="I21" s="1"/>
      <c r="J21" s="1"/>
      <c r="K21" s="2"/>
      <c r="L21" s="1"/>
      <c r="M21" s="1"/>
      <c r="N21" s="1"/>
      <c r="O21" s="1"/>
      <c r="P21" s="1"/>
      <c r="Q21" s="1"/>
      <c r="R21" s="1"/>
      <c r="S21" s="1"/>
    </row>
    <row r="22" spans="5:19" ht="12.75">
      <c r="E22" s="1"/>
      <c r="F22" s="1"/>
      <c r="G22" s="1"/>
      <c r="H22" s="1"/>
      <c r="I22" s="1"/>
      <c r="J22" s="1"/>
      <c r="K22" s="2"/>
      <c r="L22" s="1"/>
      <c r="M22" s="1"/>
      <c r="N22" s="1"/>
      <c r="O22" s="1"/>
      <c r="P22" s="1"/>
      <c r="Q22" s="1"/>
      <c r="R22" s="1"/>
      <c r="S22" s="1"/>
    </row>
    <row r="23" spans="5:19" ht="12.75">
      <c r="E23" s="1"/>
      <c r="F23" s="1"/>
      <c r="G23" s="1"/>
      <c r="H23" s="1"/>
      <c r="I23" s="1"/>
      <c r="J23" s="1"/>
      <c r="K23" s="2"/>
      <c r="L23" s="1"/>
      <c r="M23" s="1"/>
      <c r="N23" s="1"/>
      <c r="O23" s="1"/>
      <c r="P23" s="1"/>
      <c r="Q23" s="1"/>
      <c r="R23" s="1"/>
      <c r="S23" s="1"/>
    </row>
    <row r="24" spans="5:19" ht="12.75">
      <c r="E24" s="1"/>
      <c r="F24" s="1"/>
      <c r="G24" s="1"/>
      <c r="H24" s="1"/>
      <c r="I24" s="1"/>
      <c r="J24" s="1"/>
      <c r="K24" s="2"/>
      <c r="L24" s="1"/>
      <c r="M24" s="1"/>
      <c r="N24" s="1"/>
      <c r="O24" s="1"/>
      <c r="P24" s="1"/>
      <c r="Q24" s="1"/>
      <c r="R24" s="1"/>
      <c r="S24" s="1"/>
    </row>
    <row r="25" spans="5:19" ht="12.75">
      <c r="E25" s="1"/>
      <c r="F25" s="1"/>
      <c r="G25" s="1"/>
      <c r="H25" s="1"/>
      <c r="I25" s="1"/>
      <c r="J25" s="1"/>
      <c r="K25" s="2"/>
      <c r="L25" s="1"/>
      <c r="M25" s="1"/>
      <c r="N25" s="1"/>
      <c r="O25" s="1"/>
      <c r="P25" s="1"/>
      <c r="Q25" s="1"/>
      <c r="R25" s="1"/>
      <c r="S25" s="1"/>
    </row>
    <row r="26" spans="5:19" ht="12.75">
      <c r="E26" s="1"/>
      <c r="F26" s="1"/>
      <c r="G26" s="1"/>
      <c r="H26" s="1"/>
      <c r="I26" s="1"/>
      <c r="J26" s="1"/>
      <c r="K26" s="2"/>
      <c r="L26" s="1"/>
      <c r="M26" s="1"/>
      <c r="N26" s="1"/>
      <c r="O26" s="1"/>
      <c r="P26" s="1"/>
      <c r="Q26" s="1"/>
      <c r="R26" s="1"/>
      <c r="S26" s="1"/>
    </row>
    <row r="27" spans="5:19" ht="12.75">
      <c r="E27" s="1"/>
      <c r="F27" s="1"/>
      <c r="G27" s="1"/>
      <c r="H27" s="1"/>
      <c r="I27" s="1"/>
      <c r="J27" s="1"/>
      <c r="K27" s="2"/>
      <c r="L27" s="1"/>
      <c r="M27" s="1"/>
      <c r="N27" s="1"/>
      <c r="O27" s="1"/>
      <c r="P27" s="1"/>
      <c r="Q27" s="1"/>
      <c r="R27" s="1"/>
      <c r="S27" s="1"/>
    </row>
    <row r="28" spans="5:19" ht="12.75">
      <c r="E28" s="1"/>
      <c r="F28" s="1"/>
      <c r="G28" s="1"/>
      <c r="H28" s="1"/>
      <c r="I28" s="1"/>
      <c r="J28" s="1"/>
      <c r="K28" s="2"/>
      <c r="L28" s="1"/>
      <c r="M28" s="1"/>
      <c r="N28" s="1"/>
      <c r="O28" s="1"/>
      <c r="P28" s="1"/>
      <c r="Q28" s="1"/>
      <c r="R28" s="1"/>
      <c r="S28" s="1"/>
    </row>
    <row r="29" spans="5:19" ht="12.75">
      <c r="E29" s="1"/>
      <c r="F29" s="1"/>
      <c r="G29" s="1"/>
      <c r="H29" s="1"/>
      <c r="I29" s="1"/>
      <c r="J29" s="1"/>
      <c r="K29" s="2"/>
      <c r="L29" s="1"/>
      <c r="M29" s="1"/>
      <c r="N29" s="1"/>
      <c r="O29" s="1"/>
      <c r="P29" s="1"/>
      <c r="Q29" s="1"/>
      <c r="R29" s="1"/>
      <c r="S29" s="1"/>
    </row>
    <row r="30" spans="5:19" ht="12.75">
      <c r="E30" s="1"/>
      <c r="F30" s="1"/>
      <c r="G30" s="1"/>
      <c r="H30" s="1"/>
      <c r="I30" s="1"/>
      <c r="J30" s="1"/>
      <c r="K30" s="2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2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2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2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2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2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2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2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2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2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2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2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2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2"/>
      <c r="L46" s="1"/>
      <c r="M46" s="1"/>
      <c r="N46" s="1"/>
      <c r="O46" s="1"/>
      <c r="P46" s="1"/>
      <c r="Q46" s="1"/>
      <c r="R46" s="1"/>
      <c r="S46" s="1"/>
    </row>
    <row r="47" spans="1:1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2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2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2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2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2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2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2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2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2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2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2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2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2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2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2"/>
      <c r="L61" s="1"/>
      <c r="M61" s="1"/>
      <c r="N61" s="1"/>
      <c r="O61" s="1"/>
      <c r="P61" s="1"/>
      <c r="Q61" s="1"/>
      <c r="R61" s="1"/>
      <c r="S61" s="1"/>
    </row>
    <row r="62" spans="1:1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2"/>
      <c r="L62" s="1"/>
      <c r="M62" s="1"/>
      <c r="N62" s="1"/>
      <c r="O62" s="1"/>
      <c r="P62" s="1"/>
      <c r="Q62" s="1"/>
      <c r="R62" s="1"/>
      <c r="S62" s="1"/>
    </row>
    <row r="63" spans="1:1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2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2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2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2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2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2"/>
      <c r="L68" s="1"/>
      <c r="M68" s="1"/>
      <c r="N68" s="1"/>
      <c r="O68" s="1"/>
      <c r="P68" s="1"/>
      <c r="Q68" s="1"/>
      <c r="R68" s="1"/>
      <c r="S68" s="1"/>
    </row>
    <row r="69" spans="1:19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2"/>
      <c r="L69" s="1"/>
      <c r="M69" s="1"/>
      <c r="N69" s="1"/>
      <c r="O69" s="1"/>
      <c r="P69" s="1"/>
      <c r="Q69" s="1"/>
      <c r="R69" s="1"/>
      <c r="S69" s="1"/>
    </row>
    <row r="70" spans="1:1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2"/>
      <c r="L70" s="1"/>
      <c r="M70" s="1"/>
      <c r="N70" s="1"/>
      <c r="O70" s="1"/>
      <c r="P70" s="1"/>
      <c r="Q70" s="1"/>
      <c r="R70" s="1"/>
      <c r="S70" s="1"/>
    </row>
    <row r="71" spans="1:1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2"/>
      <c r="L71" s="1"/>
      <c r="M71" s="1"/>
      <c r="N71" s="1"/>
      <c r="O71" s="1"/>
      <c r="P71" s="1"/>
      <c r="Q71" s="1"/>
      <c r="R71" s="1"/>
      <c r="S71" s="1"/>
    </row>
    <row r="72" spans="1:19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2"/>
      <c r="L72" s="1"/>
      <c r="M72" s="1"/>
      <c r="N72" s="1"/>
      <c r="O72" s="1"/>
      <c r="P72" s="1"/>
      <c r="Q72" s="1"/>
      <c r="R72" s="1"/>
      <c r="S72" s="1"/>
    </row>
    <row r="73" spans="1:19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2"/>
      <c r="L73" s="1"/>
      <c r="M73" s="1"/>
      <c r="N73" s="1"/>
      <c r="O73" s="1"/>
      <c r="P73" s="1"/>
      <c r="Q73" s="1"/>
      <c r="R73" s="1"/>
      <c r="S73" s="1"/>
    </row>
    <row r="74" spans="1:1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2"/>
      <c r="L74" s="1"/>
      <c r="M74" s="1"/>
      <c r="N74" s="1"/>
      <c r="O74" s="1"/>
      <c r="P74" s="1"/>
      <c r="Q74" s="1"/>
      <c r="R74" s="1"/>
      <c r="S74" s="1"/>
    </row>
    <row r="75" spans="1:1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2"/>
      <c r="L75" s="1"/>
      <c r="M75" s="1"/>
      <c r="N75" s="1"/>
      <c r="O75" s="1"/>
      <c r="P75" s="1"/>
      <c r="Q75" s="1"/>
      <c r="R75" s="1"/>
      <c r="S75" s="1"/>
    </row>
    <row r="76" spans="1:1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2"/>
      <c r="L76" s="1"/>
      <c r="M76" s="1"/>
      <c r="N76" s="1"/>
      <c r="O76" s="1"/>
      <c r="P76" s="1"/>
      <c r="Q76" s="1"/>
      <c r="R76" s="1"/>
      <c r="S76" s="1"/>
    </row>
    <row r="77" spans="1:1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2"/>
      <c r="L77" s="1"/>
      <c r="M77" s="1"/>
      <c r="N77" s="1"/>
      <c r="O77" s="1"/>
      <c r="P77" s="1"/>
      <c r="Q77" s="1"/>
      <c r="R77" s="1"/>
      <c r="S77" s="1"/>
    </row>
    <row r="78" spans="1:1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2"/>
      <c r="L78" s="1"/>
      <c r="M78" s="1"/>
      <c r="N78" s="1"/>
      <c r="O78" s="1"/>
      <c r="P78" s="1"/>
      <c r="Q78" s="1"/>
      <c r="R78" s="1"/>
      <c r="S78" s="1"/>
    </row>
    <row r="79" spans="1:1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2"/>
      <c r="L79" s="1"/>
      <c r="M79" s="1"/>
      <c r="N79" s="1"/>
      <c r="O79" s="1"/>
      <c r="P79" s="1"/>
      <c r="Q79" s="1"/>
      <c r="R79" s="1"/>
      <c r="S79" s="1"/>
    </row>
    <row r="80" spans="1:19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2"/>
      <c r="L80" s="1"/>
      <c r="M80" s="1"/>
      <c r="N80" s="1"/>
      <c r="O80" s="1"/>
      <c r="P80" s="1"/>
      <c r="Q80" s="1"/>
      <c r="R80" s="1"/>
      <c r="S80" s="1"/>
    </row>
    <row r="81" spans="1:19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2"/>
      <c r="L81" s="1"/>
      <c r="M81" s="1"/>
      <c r="N81" s="1"/>
      <c r="O81" s="1"/>
      <c r="P81" s="1"/>
      <c r="Q81" s="1"/>
      <c r="R81" s="1"/>
      <c r="S81" s="1"/>
    </row>
  </sheetData>
  <sheetProtection sheet="1" objects="1" formatCells="0" formatColumns="0" formatRows="0"/>
  <protectedRanges>
    <protectedRange sqref="F6 F8 F9 F11" name="Rango1"/>
  </protectedRanges>
  <mergeCells count="2">
    <mergeCell ref="A5:D5"/>
    <mergeCell ref="A1:F1"/>
  </mergeCells>
  <printOptions/>
  <pageMargins left="0.75" right="0.75" top="1" bottom="1" header="0.5" footer="0.5"/>
  <pageSetup horizontalDpi="203" verticalDpi="20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2"/>
  <sheetViews>
    <sheetView zoomScalePageLayoutView="0" workbookViewId="0" topLeftCell="A1">
      <selection activeCell="K32" sqref="K32"/>
    </sheetView>
  </sheetViews>
  <sheetFormatPr defaultColWidth="9.140625" defaultRowHeight="12.75"/>
  <cols>
    <col min="1" max="6" width="9.140625" style="21" customWidth="1"/>
    <col min="7" max="7" width="3.7109375" style="21" customWidth="1"/>
    <col min="8" max="11" width="9.140625" style="21" customWidth="1"/>
    <col min="12" max="12" width="4.00390625" style="21" customWidth="1"/>
    <col min="13" max="16384" width="9.140625" style="21" customWidth="1"/>
  </cols>
  <sheetData>
    <row r="1" ht="12.75">
      <c r="A1" s="20"/>
    </row>
    <row r="2" spans="1:19" ht="12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2.75">
      <c r="A3" s="32" t="s">
        <v>16</v>
      </c>
      <c r="B3" s="32"/>
      <c r="C3" s="32"/>
      <c r="D3" s="3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2.75">
      <c r="A5" s="22"/>
      <c r="B5" s="22"/>
      <c r="C5" s="22"/>
      <c r="D5" s="22"/>
      <c r="E5" s="22"/>
      <c r="F5" s="22"/>
      <c r="G5" s="22"/>
      <c r="H5" s="22" t="s">
        <v>20</v>
      </c>
      <c r="I5" s="22"/>
      <c r="J5" s="22"/>
      <c r="K5" s="22"/>
      <c r="L5" s="22"/>
      <c r="M5" s="22" t="s">
        <v>19</v>
      </c>
      <c r="N5" s="22"/>
      <c r="O5" s="22"/>
      <c r="P5" s="22"/>
      <c r="Q5" s="22"/>
      <c r="R5" s="22"/>
      <c r="S5" s="22"/>
    </row>
    <row r="6" spans="1:19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 t="s">
        <v>14</v>
      </c>
      <c r="N6" s="22" t="s">
        <v>15</v>
      </c>
      <c r="O6" s="22"/>
      <c r="P6" s="22"/>
      <c r="Q6" s="22"/>
      <c r="R6" s="22"/>
      <c r="S6" s="22"/>
    </row>
    <row r="7" spans="1:19" ht="12.75">
      <c r="A7" s="22" t="s">
        <v>2</v>
      </c>
      <c r="B7" s="22"/>
      <c r="C7" s="22"/>
      <c r="D7" s="22"/>
      <c r="E7" s="22"/>
      <c r="F7" s="22">
        <f>E21*E24</f>
        <v>21</v>
      </c>
      <c r="G7" s="22"/>
      <c r="H7" s="22" t="s">
        <v>5</v>
      </c>
      <c r="I7" s="22"/>
      <c r="J7" s="22"/>
      <c r="K7" s="23">
        <f>F7/(F7+F8)</f>
        <v>0.21</v>
      </c>
      <c r="L7" s="22"/>
      <c r="M7" s="23">
        <f>(($F$7/($F$7+$F$8))-1.96*SQRT(($F$7/($F$7+$F$8))*(1-($F$7/($F$7+$F$8)))/($F$7+$F$8)))</f>
        <v>0.13016758553068808</v>
      </c>
      <c r="N7" s="23">
        <f>(($F$7/($F$7+$F$8))+1.96*SQRT(($F$7/($F$7+$F$8))*(1-($F$7/($F$7+$F$8)))/($F$7+$F$8)))</f>
        <v>0.2898324144693119</v>
      </c>
      <c r="O7" s="22"/>
      <c r="P7" s="22"/>
      <c r="Q7" s="22"/>
      <c r="R7" s="22"/>
      <c r="S7" s="22"/>
    </row>
    <row r="8" spans="1:19" ht="12.75">
      <c r="A8" s="22" t="s">
        <v>1</v>
      </c>
      <c r="B8" s="22"/>
      <c r="C8" s="22"/>
      <c r="D8" s="22"/>
      <c r="E8" s="22"/>
      <c r="F8" s="22">
        <f>E21-F7</f>
        <v>79</v>
      </c>
      <c r="G8" s="22"/>
      <c r="H8" s="22" t="s">
        <v>6</v>
      </c>
      <c r="I8" s="22"/>
      <c r="J8" s="22"/>
      <c r="K8" s="23">
        <f>F10/(F10+F11)</f>
        <v>0.36</v>
      </c>
      <c r="L8" s="22"/>
      <c r="M8" s="24">
        <f>(($F$10/($F$10+$F$11))-1.96*SQRT(($F$10/($F$10+$F$11))*(1-($F$10/($F$10+$F$11)))/($F$10+$F$11)))</f>
        <v>0.26592</v>
      </c>
      <c r="N8" s="24">
        <f>(($F$10/($F$10+$F$11))+1.96*SQRT(($F$10/($F$10+$F$11))*(1-($F$10/($F$10+$F$11)))/($F$10+$F$11)))</f>
        <v>0.45408</v>
      </c>
      <c r="O8" s="22"/>
      <c r="P8" s="22"/>
      <c r="Q8" s="22"/>
      <c r="R8" s="22"/>
      <c r="S8" s="22"/>
    </row>
    <row r="9" spans="1:19" ht="12.75">
      <c r="A9" s="22"/>
      <c r="B9" s="22"/>
      <c r="C9" s="22"/>
      <c r="D9" s="22"/>
      <c r="E9" s="22"/>
      <c r="F9" s="22" t="s">
        <v>22</v>
      </c>
      <c r="G9" s="22"/>
      <c r="H9" s="22" t="s">
        <v>7</v>
      </c>
      <c r="I9" s="22"/>
      <c r="J9" s="22"/>
      <c r="K9" s="23">
        <f>K7-K8</f>
        <v>-0.15</v>
      </c>
      <c r="L9" s="22"/>
      <c r="M9" s="23">
        <f>(($K$9)-(1.96*SQRT((($F$7/$E$14)*(1-($F$7/$E$14))/$E$14)+(($F$10/$E$15)*(1-($F$10/$E$15))/$E$15))))</f>
        <v>-0.2733866313666112</v>
      </c>
      <c r="N9" s="23">
        <f>(($K$9)+(1.96*SQRT((($F$7/$E$14)*(1-($F$7/$E$14))/$E$14)+(($F$10/$E$15)*(1-($F$10/$E$15))/$E$15))))</f>
        <v>-0.026613368633388812</v>
      </c>
      <c r="O9" s="22"/>
      <c r="P9" s="22"/>
      <c r="Q9" s="22"/>
      <c r="R9" s="22"/>
      <c r="S9" s="22"/>
    </row>
    <row r="10" spans="1:19" ht="12.75">
      <c r="A10" s="22" t="s">
        <v>3</v>
      </c>
      <c r="B10" s="22"/>
      <c r="C10" s="22"/>
      <c r="D10" s="22"/>
      <c r="E10" s="22"/>
      <c r="F10" s="22">
        <f>E22*E25</f>
        <v>36</v>
      </c>
      <c r="G10" s="22"/>
      <c r="H10" s="22"/>
      <c r="I10" s="22"/>
      <c r="J10" s="22"/>
      <c r="K10" s="23"/>
      <c r="L10" s="22"/>
      <c r="M10" s="22"/>
      <c r="N10" s="22"/>
      <c r="O10" s="22"/>
      <c r="P10" s="22"/>
      <c r="Q10" s="22"/>
      <c r="R10" s="22"/>
      <c r="S10" s="22"/>
    </row>
    <row r="11" spans="1:19" ht="12.75">
      <c r="A11" s="22" t="s">
        <v>4</v>
      </c>
      <c r="B11" s="22"/>
      <c r="C11" s="22"/>
      <c r="D11" s="22"/>
      <c r="E11" s="22"/>
      <c r="F11" s="22">
        <f>E22-F10</f>
        <v>64</v>
      </c>
      <c r="G11" s="22"/>
      <c r="H11" s="22" t="s">
        <v>8</v>
      </c>
      <c r="I11" s="22"/>
      <c r="J11" s="22"/>
      <c r="K11" s="23">
        <f>K7/K8</f>
        <v>0.5833333333333334</v>
      </c>
      <c r="L11" s="22"/>
      <c r="M11" s="23">
        <f>EXP(LN($K$11)-1.96*(SQRT((1/$F$7)-(1/$E$14)+(1/$F$10)-(1/$E$15))))</f>
        <v>0.36776449949188567</v>
      </c>
      <c r="N11" s="23">
        <f>EXP(LN($K$11)+1.96*(SQRT((1/$F$7)-(1/$E$14)+(1/$F$10)-(1/$E$15))))</f>
        <v>0.9252599917825559</v>
      </c>
      <c r="O11" s="22"/>
      <c r="P11" s="22"/>
      <c r="Q11" s="22"/>
      <c r="R11" s="22"/>
      <c r="S11" s="22"/>
    </row>
    <row r="12" spans="1:19" ht="12.75">
      <c r="A12" s="22"/>
      <c r="B12" s="22"/>
      <c r="C12" s="22"/>
      <c r="D12" s="22"/>
      <c r="E12" s="22"/>
      <c r="F12" s="22"/>
      <c r="G12" s="22"/>
      <c r="H12" s="22" t="s">
        <v>23</v>
      </c>
      <c r="I12" s="22"/>
      <c r="J12" s="22"/>
      <c r="K12" s="23">
        <f>1-K11</f>
        <v>0.41666666666666663</v>
      </c>
      <c r="L12" s="22"/>
      <c r="M12" s="23">
        <f>1-N11</f>
        <v>0.07474000821744409</v>
      </c>
      <c r="N12" s="23">
        <f>1-M11</f>
        <v>0.6322355005081144</v>
      </c>
      <c r="O12" s="22"/>
      <c r="P12" s="22"/>
      <c r="Q12" s="22"/>
      <c r="R12" s="22"/>
      <c r="S12" s="22"/>
    </row>
    <row r="13" spans="1:19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3"/>
      <c r="L13" s="22"/>
      <c r="M13" s="22"/>
      <c r="N13" s="22"/>
      <c r="O13" s="22"/>
      <c r="P13" s="22"/>
      <c r="Q13" s="22"/>
      <c r="R13" s="22"/>
      <c r="S13" s="22"/>
    </row>
    <row r="14" spans="1:19" ht="12.75">
      <c r="A14" s="22" t="s">
        <v>17</v>
      </c>
      <c r="B14" s="22"/>
      <c r="C14" s="22"/>
      <c r="D14" s="22"/>
      <c r="E14" s="22">
        <f>F7+F8</f>
        <v>100</v>
      </c>
      <c r="F14" s="22"/>
      <c r="G14" s="22"/>
      <c r="H14" s="22"/>
      <c r="I14" s="22"/>
      <c r="J14" s="22"/>
      <c r="K14" s="23"/>
      <c r="L14" s="22"/>
      <c r="M14" s="22"/>
      <c r="N14" s="22"/>
      <c r="O14" s="22"/>
      <c r="P14" s="22"/>
      <c r="Q14" s="22"/>
      <c r="R14" s="22"/>
      <c r="S14" s="22"/>
    </row>
    <row r="15" spans="1:19" ht="12.75">
      <c r="A15" s="22" t="s">
        <v>18</v>
      </c>
      <c r="B15" s="22"/>
      <c r="C15" s="22"/>
      <c r="D15" s="22"/>
      <c r="E15" s="22">
        <f>F10+F11</f>
        <v>100</v>
      </c>
      <c r="F15" s="22"/>
      <c r="G15" s="22"/>
      <c r="H15" s="22" t="s">
        <v>13</v>
      </c>
      <c r="I15" s="22"/>
      <c r="J15" s="22"/>
      <c r="K15" s="23"/>
      <c r="L15" s="22"/>
      <c r="M15" s="22" t="s">
        <v>19</v>
      </c>
      <c r="N15" s="22"/>
      <c r="O15" s="22"/>
      <c r="P15" s="22"/>
      <c r="Q15" s="22"/>
      <c r="R15" s="22"/>
      <c r="S15" s="22"/>
    </row>
    <row r="16" spans="1:19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3"/>
      <c r="L16" s="22"/>
      <c r="M16" s="22"/>
      <c r="N16" s="22"/>
      <c r="O16" s="22"/>
      <c r="P16" s="22"/>
      <c r="Q16" s="22"/>
      <c r="R16" s="22"/>
      <c r="S16" s="22"/>
    </row>
    <row r="17" spans="1:19" ht="12.75">
      <c r="A17" s="22"/>
      <c r="B17" s="22"/>
      <c r="C17" s="22"/>
      <c r="D17" s="22"/>
      <c r="E17" s="22"/>
      <c r="F17" s="22"/>
      <c r="G17" s="22"/>
      <c r="H17" s="22" t="s">
        <v>9</v>
      </c>
      <c r="I17" s="22"/>
      <c r="J17" s="22"/>
      <c r="K17" s="23">
        <f>F7/F8</f>
        <v>0.26582278481012656</v>
      </c>
      <c r="L17" s="22"/>
      <c r="M17" s="22"/>
      <c r="N17" s="22"/>
      <c r="O17" s="22"/>
      <c r="P17" s="22"/>
      <c r="Q17" s="22"/>
      <c r="R17" s="22"/>
      <c r="S17" s="22"/>
    </row>
    <row r="18" spans="1:19" ht="12.75">
      <c r="A18" s="22"/>
      <c r="B18" s="22"/>
      <c r="C18" s="22"/>
      <c r="D18" s="22"/>
      <c r="E18" s="22"/>
      <c r="F18" s="22"/>
      <c r="G18" s="22"/>
      <c r="H18" s="22" t="s">
        <v>10</v>
      </c>
      <c r="I18" s="22"/>
      <c r="J18" s="22"/>
      <c r="K18" s="23">
        <f>F10/F11</f>
        <v>0.5625</v>
      </c>
      <c r="L18" s="22"/>
      <c r="M18" s="22"/>
      <c r="N18" s="22"/>
      <c r="O18" s="22"/>
      <c r="P18" s="22"/>
      <c r="Q18" s="22"/>
      <c r="R18" s="22"/>
      <c r="S18" s="22"/>
    </row>
    <row r="19" spans="1:19" ht="13.5" thickBot="1">
      <c r="A19" s="22"/>
      <c r="B19" s="22"/>
      <c r="C19" s="22"/>
      <c r="D19" s="22"/>
      <c r="E19" s="22"/>
      <c r="F19" s="22"/>
      <c r="G19" s="22"/>
      <c r="H19" s="22" t="s">
        <v>11</v>
      </c>
      <c r="I19" s="22"/>
      <c r="J19" s="22"/>
      <c r="K19" s="23">
        <f>((F7/F8)/(F10/F11))</f>
        <v>0.4725738396624472</v>
      </c>
      <c r="L19" s="22"/>
      <c r="M19" s="23">
        <f>EXP(LN($K$19)-1.96*SQRT((1/$F$7)+(1/$F$8)+(1/$F$10)+(1/$F$11)))</f>
        <v>0.25141023846431076</v>
      </c>
      <c r="N19" s="23">
        <f>EXP(LN($K$19)+1.96*SQRT((1/$F$7)+(1/$F$8)+(1/$F$10)+(1/$F$11)))</f>
        <v>0.8882933141364919</v>
      </c>
      <c r="O19" s="22"/>
      <c r="P19" s="22"/>
      <c r="Q19" s="22"/>
      <c r="R19" s="22"/>
      <c r="S19" s="22"/>
    </row>
    <row r="20" spans="1:19" ht="12.75">
      <c r="A20" s="25" t="s">
        <v>24</v>
      </c>
      <c r="B20" s="26"/>
      <c r="C20" s="26"/>
      <c r="D20" s="26"/>
      <c r="E20" s="27"/>
      <c r="F20" s="22"/>
      <c r="G20" s="22"/>
      <c r="H20" s="22"/>
      <c r="I20" s="22"/>
      <c r="J20" s="22"/>
      <c r="K20" s="23"/>
      <c r="L20" s="22"/>
      <c r="M20" s="22"/>
      <c r="N20" s="22"/>
      <c r="O20" s="22"/>
      <c r="P20" s="22"/>
      <c r="Q20" s="22"/>
      <c r="R20" s="22"/>
      <c r="S20" s="22"/>
    </row>
    <row r="21" spans="1:19" ht="12.75">
      <c r="A21" s="28" t="s">
        <v>25</v>
      </c>
      <c r="B21" s="22"/>
      <c r="C21" s="22"/>
      <c r="D21" s="22"/>
      <c r="E21" s="33">
        <v>100</v>
      </c>
      <c r="F21" s="22"/>
      <c r="G21" s="22"/>
      <c r="H21" s="22" t="s">
        <v>12</v>
      </c>
      <c r="I21" s="22"/>
      <c r="J21" s="22"/>
      <c r="K21" s="23">
        <f>1/K9</f>
        <v>-6.666666666666667</v>
      </c>
      <c r="L21" s="22"/>
      <c r="M21" s="23">
        <f>1/M9</f>
        <v>-3.657823336134535</v>
      </c>
      <c r="N21" s="23">
        <f>1/N9</f>
        <v>-37.5751004608042</v>
      </c>
      <c r="O21" s="22"/>
      <c r="P21" s="22"/>
      <c r="Q21" s="22"/>
      <c r="R21" s="22"/>
      <c r="S21" s="22"/>
    </row>
    <row r="22" spans="1:19" ht="12.75">
      <c r="A22" s="28" t="s">
        <v>26</v>
      </c>
      <c r="B22" s="22"/>
      <c r="C22" s="22"/>
      <c r="D22" s="22"/>
      <c r="E22" s="33">
        <v>100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2.75">
      <c r="A23" s="28"/>
      <c r="B23" s="22"/>
      <c r="C23" s="22"/>
      <c r="D23" s="22"/>
      <c r="E23" s="29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2.75">
      <c r="A24" s="28" t="s">
        <v>27</v>
      </c>
      <c r="B24" s="22"/>
      <c r="C24" s="22"/>
      <c r="D24" s="22"/>
      <c r="E24" s="34">
        <v>0.21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3.5" thickBot="1">
      <c r="A25" s="30" t="s">
        <v>28</v>
      </c>
      <c r="B25" s="31"/>
      <c r="C25" s="31"/>
      <c r="D25" s="31"/>
      <c r="E25" s="35">
        <v>0.36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5:19" ht="12.75"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5:19" ht="12.75"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5:19" ht="12.75"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5:19" ht="12.75"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5:19" ht="12.75"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5:19" ht="12.75"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1:19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19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1:19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1:19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1:19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 ht="12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1:19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  <row r="81" spans="1:19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</row>
    <row r="82" spans="1:19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</row>
  </sheetData>
  <sheetProtection sheet="1" scenarios="1" formatCells="0" formatColumns="0" formatRows="0"/>
  <protectedRanges>
    <protectedRange sqref="E21:E25 E23" name="Rango1"/>
  </protectedRange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Chappell</dc:creator>
  <cp:keywords/>
  <dc:description/>
  <cp:lastModifiedBy>PC_CLONXP02</cp:lastModifiedBy>
  <dcterms:created xsi:type="dcterms:W3CDTF">2002-06-10T13:46:13Z</dcterms:created>
  <dcterms:modified xsi:type="dcterms:W3CDTF">2013-11-07T12:59:50Z</dcterms:modified>
  <cp:category/>
  <cp:version/>
  <cp:contentType/>
  <cp:contentStatus/>
</cp:coreProperties>
</file>